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velopco-my.sharepoint.com/personal/scott_developco_com/Documents/Development Advisors/Church/Resources/"/>
    </mc:Choice>
  </mc:AlternateContent>
  <xr:revisionPtr revIDLastSave="46" documentId="8_{3974DE91-BDA7-4CD8-BD54-3FB3DB07C5C5}" xr6:coauthVersionLast="47" xr6:coauthVersionMax="47" xr10:uidLastSave="{07B2633B-D82D-4ECF-980B-0411B92C4EBF}"/>
  <bookViews>
    <workbookView xWindow="-110" yWindow="-110" windowWidth="19420" windowHeight="11500" xr2:uid="{00000000-000D-0000-FFFF-FFFF00000000}"/>
  </bookViews>
  <sheets>
    <sheet name="Space Program" sheetId="1" r:id="rId1"/>
  </sheets>
  <definedNames>
    <definedName name="_xlnm.Print_Area" localSheetId="0">'Space Program'!$A$1:$E$40</definedName>
    <definedName name="_xlnm.Print_Titles" localSheetId="0">'Space Program'!$1:$3</definedName>
  </definedNames>
  <calcPr calcId="191028" iterate="1" iterateCount="1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4" i="1"/>
  <c r="D21" i="1"/>
  <c r="D20" i="1"/>
  <c r="D19" i="1"/>
  <c r="D18" i="1"/>
  <c r="D17" i="1"/>
  <c r="D16" i="1"/>
  <c r="D15" i="1"/>
  <c r="D14" i="1"/>
  <c r="E17" i="1" l="1"/>
  <c r="E14" i="1"/>
  <c r="E5" i="1"/>
  <c r="E4" i="1"/>
  <c r="F5" i="1" s="1"/>
  <c r="E36" i="1"/>
  <c r="D24" i="1"/>
  <c r="E24" i="1" s="1"/>
  <c r="E21" i="1"/>
  <c r="E19" i="1"/>
  <c r="E16" i="1"/>
  <c r="E15" i="1"/>
  <c r="E9" i="1"/>
  <c r="E22" i="1"/>
  <c r="E20" i="1"/>
  <c r="E18" i="1"/>
  <c r="E13" i="1"/>
  <c r="D7" i="1"/>
  <c r="E7" i="1" s="1"/>
  <c r="E8" i="1"/>
  <c r="E10" i="1"/>
  <c r="E11" i="1"/>
  <c r="E12" i="1"/>
  <c r="E25" i="1"/>
  <c r="D27" i="1"/>
  <c r="E27" i="1" s="1"/>
  <c r="D28" i="1"/>
  <c r="E28" i="1" s="1"/>
  <c r="E29" i="1"/>
  <c r="E26" i="1"/>
  <c r="F35" i="1" s="1"/>
  <c r="E31" i="1"/>
  <c r="E30" i="1"/>
  <c r="E32" i="1"/>
  <c r="E33" i="1"/>
  <c r="E34" i="1"/>
  <c r="E35" i="1"/>
  <c r="F21" i="1" l="1"/>
  <c r="D6" i="1"/>
  <c r="E6" i="1" s="1"/>
  <c r="E38" i="1" l="1"/>
  <c r="F6" i="1"/>
  <c r="E39" i="1"/>
  <c r="E40" i="1" s="1"/>
</calcChain>
</file>

<file path=xl/sharedStrings.xml><?xml version="1.0" encoding="utf-8"?>
<sst xmlns="http://schemas.openxmlformats.org/spreadsheetml/2006/main" count="78" uniqueCount="75">
  <si>
    <t>Qty</t>
  </si>
  <si>
    <t>Type</t>
  </si>
  <si>
    <t>Description</t>
  </si>
  <si>
    <t>Each</t>
  </si>
  <si>
    <t>Total</t>
  </si>
  <si>
    <t>Worship Center</t>
  </si>
  <si>
    <t>To accommodate 850 persons (based on 10.5 SF per seat). Prefer stadium style seating arrangment since Lobby will provide overflow meeting space.</t>
  </si>
  <si>
    <t>Stage</t>
  </si>
  <si>
    <t>Based on 2.0 SF per seat in Worship Center.</t>
  </si>
  <si>
    <t>Atrium Lobby</t>
  </si>
  <si>
    <t>Gathering, Fellowship, Welcome Center (60% of size of Worship Center).</t>
  </si>
  <si>
    <t xml:space="preserve">Coffee Café </t>
  </si>
  <si>
    <t>Full Service Coffee/Pastries (warming only) with seating for 60, fireplace.</t>
  </si>
  <si>
    <t>Bookstore</t>
  </si>
  <si>
    <t>Adj to Lobby; open to public during week (separate exterior entry).</t>
  </si>
  <si>
    <t>Back Stage</t>
  </si>
  <si>
    <t>Area for production set-up, chair/table storage, adj to loading.</t>
  </si>
  <si>
    <t>Rehearsal Room</t>
  </si>
  <si>
    <t>Space for Worship Team or pre-production rehearsals (backstage).</t>
  </si>
  <si>
    <t>Recording Studio</t>
  </si>
  <si>
    <t>Pre-School Div:  Check-In</t>
  </si>
  <si>
    <t>Check-In (up to 4 attendants); currently using a tree house themed space. Also use 2 remote kiosks in lobby for self-checkin.</t>
  </si>
  <si>
    <t>Pre-School Division:  Family Room</t>
  </si>
  <si>
    <t>Adjacent to Nursery / Toddlers for families of young children choosing to sit here during service (flatscreen panel on wall)</t>
  </si>
  <si>
    <t>Pre-School Div:  Nursery, Crawlers      (0-24 mos.)</t>
  </si>
  <si>
    <t>To accommodate 11  infants or crawlers (based on 25 SF each) and 11 walkers. One large room with half-height divider. One site for nursing moms and the other side for moms (if desired) and crawlers.</t>
  </si>
  <si>
    <t>Pre-School Division:  2,3 year olds</t>
  </si>
  <si>
    <t>To accommodate 27 children (based on 25 SF each).</t>
  </si>
  <si>
    <t>Pre-School Division:   4, 5 year olds</t>
  </si>
  <si>
    <t>To accommodate 23 children (based on 25 SF each).</t>
  </si>
  <si>
    <t>Pre-School Division:  6, 7 year olds</t>
  </si>
  <si>
    <t>To accommodate 24 children (based on 25 SF each).</t>
  </si>
  <si>
    <t>Children's Div:   1st, 2nd grades</t>
  </si>
  <si>
    <t>To accommodate 37 children (based on 25 SF each). This might be split into 2 rooms since Lee Architects says that chaos occurs beyond 24 persons in one room.</t>
  </si>
  <si>
    <t>Children's Div:   3rd, 4th grades</t>
  </si>
  <si>
    <t>To accommodate 45 children (based on 30 SF each). This should be split into 2 rooms.</t>
  </si>
  <si>
    <t>Children's Div:   5th, 6th grades</t>
  </si>
  <si>
    <t>To accommodate 48 children (based on 30 SF each). This should be split into 2 rooms.</t>
  </si>
  <si>
    <t>Children's Div:   Group Worship Area</t>
  </si>
  <si>
    <t>To accommodate 130 first grade through sixth grade children (based on 15 SF each).</t>
  </si>
  <si>
    <t>Youth Division: Jr, Sr High</t>
  </si>
  <si>
    <t>To accommodate 175 youth (based on 30 SF each) with portable half-court basketball set-up. This dedicated youth room to be shared by Jr &amp; Sr High alternating days/times may be configured into 2 rooms with the smaller room for youth hang-out/games and the larger room for Cafe/Worship overflow of 225 seats (±3,200 SF) for a Sunday service video venue.</t>
  </si>
  <si>
    <t>Youth Division: Classroom</t>
  </si>
  <si>
    <t>The Youth will use an existing room already programmed.</t>
  </si>
  <si>
    <t>Adult Classrooms</t>
  </si>
  <si>
    <t>Four (4) Sunday School in 4 adjoining rooms with portable wall dividers that accommodate 40 persons each in classroom style at 15 SF each. Add warming kitchen, coffee area (175 SF).</t>
  </si>
  <si>
    <t>Special Needs Room</t>
  </si>
  <si>
    <t>Kids with special needs that might make noise in service.</t>
  </si>
  <si>
    <t>Office Reception Area</t>
  </si>
  <si>
    <t>Receptionist, seating for 4 persons.</t>
  </si>
  <si>
    <t>Lead Pastor Office</t>
  </si>
  <si>
    <t>Includes conference table, side chairs, private library ±18' X 15' ea.</t>
  </si>
  <si>
    <t>Executive Offices</t>
  </si>
  <si>
    <r>
      <t xml:space="preserve">Executive Pastor and Pastoral Care Pastor (windows needed) </t>
    </r>
    <r>
      <rPr>
        <sz val="11"/>
        <color indexed="8"/>
        <rFont val="Proxima Nova"/>
        <family val="2"/>
      </rPr>
      <t>±14' X 15' ea.</t>
    </r>
  </si>
  <si>
    <t>General Administrative Offices</t>
  </si>
  <si>
    <t>8 private offices (±10' X 14' each).</t>
  </si>
  <si>
    <t>Clerical Workspaces</t>
  </si>
  <si>
    <t>Open or modular furniture layout for administrative personnel (8'x8').</t>
  </si>
  <si>
    <t>Conference Room</t>
  </si>
  <si>
    <t>Large room to seat up to 30 persons for office area; could also be Adult Ministry. Must be close to Café.</t>
  </si>
  <si>
    <t>Copy/Production Room</t>
  </si>
  <si>
    <t>Production of weekly bulletins, newsletters, meeting materials, etc.</t>
  </si>
  <si>
    <t>Kitchen/Break room</t>
  </si>
  <si>
    <t>Office staff only.</t>
  </si>
  <si>
    <t>IT</t>
  </si>
  <si>
    <t>To accommodate IT equipment (8'x10').</t>
  </si>
  <si>
    <t>Storage</t>
  </si>
  <si>
    <t>Miscellaneous storage areas.</t>
  </si>
  <si>
    <t>File/Storage</t>
  </si>
  <si>
    <t>Overflow office chairs, tables, records, printing supplies.</t>
  </si>
  <si>
    <t>Subtotal</t>
  </si>
  <si>
    <t>Circulation</t>
  </si>
  <si>
    <t>Useable SF</t>
  </si>
  <si>
    <t>Based on similar studios (space for 4 persons w/ cameras, recording equipment. Note: That other church is probably 20' x 20' for 5-6 people at one time.</t>
  </si>
  <si>
    <t>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</si>
</sst>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Proxima Nova"/>
      <family val="2"/>
    </font>
    <font>
      <sz val="11"/>
      <color theme="1"/>
      <name val="Proxima Nova"/>
      <family val="2"/>
    </font>
    <font>
      <sz val="11"/>
      <color theme="1"/>
      <name val="Calibri"/>
      <family val="2"/>
      <scheme val="minor"/>
    </font>
    <font>
      <sz val="11"/>
      <color theme="1"/>
      <name val="Proxima Nova"/>
      <family val="2"/>
    </font>
    <font>
      <b/>
      <sz val="12"/>
      <color theme="0"/>
      <name val="Proxima Nova"/>
      <family val="2"/>
    </font>
    <font>
      <sz val="11"/>
      <color rgb="FF000000"/>
      <name val="Proxima Nova"/>
      <family val="2"/>
    </font>
    <font>
      <sz val="11"/>
      <color indexed="8"/>
      <name val="Proxima Nova"/>
      <family val="2"/>
    </font>
    <font>
      <b/>
      <sz val="11"/>
      <color theme="1"/>
      <name val="Proxima Nova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0" xfId="0" applyFont="1"/>
    <xf numFmtId="0" fontId="5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0" xfId="0" applyFont="1" applyFill="1" applyAlignment="1">
      <alignment horizontal="left" vertical="center" wrapText="1"/>
    </xf>
    <xf numFmtId="0" fontId="4" fillId="3" borderId="7" xfId="0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164" fontId="4" fillId="0" borderId="0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9" fontId="4" fillId="0" borderId="0" xfId="0" applyNumberFormat="1" applyFont="1" applyAlignment="1">
      <alignment vertical="center" wrapText="1"/>
    </xf>
    <xf numFmtId="164" fontId="4" fillId="0" borderId="8" xfId="1" applyNumberFormat="1" applyFont="1" applyFill="1" applyBorder="1" applyAlignment="1">
      <alignment horizontal="center" vertical="center" wrapText="1"/>
    </xf>
    <xf numFmtId="164" fontId="8" fillId="0" borderId="9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left" vertical="center" wrapText="1" indent="1"/>
    </xf>
    <xf numFmtId="164" fontId="4" fillId="4" borderId="0" xfId="1" applyNumberFormat="1" applyFont="1" applyFill="1" applyBorder="1" applyAlignment="1">
      <alignment horizontal="center" vertical="center" wrapText="1"/>
    </xf>
    <xf numFmtId="164" fontId="4" fillId="4" borderId="7" xfId="1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left" vertical="center" wrapText="1" indent="1"/>
    </xf>
    <xf numFmtId="0" fontId="8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8" fillId="5" borderId="0" xfId="0" applyFont="1" applyFill="1" applyAlignment="1">
      <alignment horizontal="righ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5" borderId="0" xfId="0" applyFont="1" applyFill="1" applyBorder="1" applyAlignment="1">
      <alignment horizontal="center" vertical="center" wrapText="1"/>
    </xf>
    <xf numFmtId="9" fontId="4" fillId="5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1" fillId="0" borderId="0" xfId="1" applyNumberFormat="1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 indent="1"/>
    </xf>
    <xf numFmtId="0" fontId="4" fillId="0" borderId="5" xfId="0" applyFont="1" applyBorder="1" applyAlignment="1">
      <alignment horizontal="left" vertical="center" wrapText="1" indent="1"/>
    </xf>
    <xf numFmtId="164" fontId="4" fillId="0" borderId="5" xfId="1" applyNumberFormat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left" vertical="center" wrapText="1" indent="1"/>
    </xf>
    <xf numFmtId="0" fontId="4" fillId="4" borderId="11" xfId="0" applyFont="1" applyFill="1" applyBorder="1" applyAlignment="1">
      <alignment horizontal="left" vertical="center" wrapText="1" indent="1"/>
    </xf>
    <xf numFmtId="164" fontId="4" fillId="4" borderId="11" xfId="1" applyNumberFormat="1" applyFont="1" applyFill="1" applyBorder="1" applyAlignment="1">
      <alignment horizontal="center" vertical="center" wrapText="1"/>
    </xf>
    <xf numFmtId="164" fontId="4" fillId="4" borderId="12" xfId="1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 indent="1"/>
    </xf>
    <xf numFmtId="0" fontId="4" fillId="4" borderId="2" xfId="0" applyFont="1" applyFill="1" applyBorder="1" applyAlignment="1">
      <alignment horizontal="left" vertical="center" wrapText="1" indent="1"/>
    </xf>
    <xf numFmtId="164" fontId="4" fillId="4" borderId="2" xfId="1" applyNumberFormat="1" applyFont="1" applyFill="1" applyBorder="1" applyAlignment="1">
      <alignment horizontal="center" vertical="center" wrapText="1"/>
    </xf>
    <xf numFmtId="164" fontId="4" fillId="4" borderId="6" xfId="1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 indent="1"/>
    </xf>
    <xf numFmtId="0" fontId="4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 indent="1"/>
    </xf>
    <xf numFmtId="0" fontId="4" fillId="0" borderId="5" xfId="0" applyFont="1" applyFill="1" applyBorder="1" applyAlignment="1">
      <alignment horizontal="left" vertical="center" wrapText="1" indent="1"/>
    </xf>
    <xf numFmtId="164" fontId="4" fillId="5" borderId="7" xfId="1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680F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2197769</xdr:colOff>
      <xdr:row>0</xdr:row>
      <xdr:rowOff>0</xdr:rowOff>
    </xdr:from>
    <xdr:to>
      <xdr:col>3</xdr:col>
      <xdr:colOff>651544</xdr:colOff>
      <xdr:row>0</xdr:row>
      <xdr:rowOff>1098885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725822" y="0"/>
          <a:ext cx="6855827" cy="10988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2800" b="1" baseline="0">
              <a:solidFill>
                <a:srgbClr val="680F15"/>
              </a:solidFill>
              <a:latin typeface="Proxima Nova" panose="020B0503030502060204" pitchFamily="34" charset="0"/>
            </a:rPr>
            <a:t>Your Church</a:t>
          </a:r>
        </a:p>
        <a:p>
          <a:pPr algn="ctr"/>
          <a:r>
            <a:rPr lang="en-US" sz="2000" b="1" baseline="0">
              <a:solidFill>
                <a:schemeClr val="tx1">
                  <a:lumMod val="50000"/>
                  <a:lumOff val="50000"/>
                </a:schemeClr>
              </a:solidFill>
              <a:latin typeface="Proxima Nova" panose="020B0503030502060204" pitchFamily="34" charset="0"/>
            </a:rPr>
            <a:t>Summary of Desired Space Requirements</a:t>
          </a:r>
        </a:p>
      </xdr:txBody>
    </xdr:sp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304800</xdr:colOff>
      <xdr:row>0</xdr:row>
      <xdr:rowOff>304800</xdr:rowOff>
    </xdr:to>
    <xdr:sp macro="" textlink="">
      <xdr:nvSpPr>
        <xdr:cNvPr id="1025" name="--4CQzIwgSZLuM:" descr="Image result for front range christian church castle rock colorado">
          <a:extLst>
            <a:ext uri="{FF2B5EF4-FFF2-40B4-BE49-F238E27FC236}">
              <a16:creationId xmlns:a16="http://schemas.microsoft.com/office/drawing/2014/main" id="{532FD01A-8BF4-4A4F-BC4C-D7F23CD9374B}"/>
            </a:ext>
          </a:extLst>
        </xdr:cNvPr>
        <xdr:cNvSpPr>
          <a:spLocks noChangeAspect="1" noChangeArrowheads="1"/>
        </xdr:cNvSpPr>
      </xdr:nvSpPr>
      <xdr:spPr bwMode="auto">
        <a:xfrm>
          <a:off x="1189482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5</xdr:row>
      <xdr:rowOff>0</xdr:rowOff>
    </xdr:from>
    <xdr:to>
      <xdr:col>7</xdr:col>
      <xdr:colOff>304800</xdr:colOff>
      <xdr:row>6</xdr:row>
      <xdr:rowOff>19049</xdr:rowOff>
    </xdr:to>
    <xdr:sp macro="" textlink="">
      <xdr:nvSpPr>
        <xdr:cNvPr id="1026" name="--4CQzIwgSZLuM:" descr="Image result for front range christian church castle rock colorado">
          <a:extLst>
            <a:ext uri="{FF2B5EF4-FFF2-40B4-BE49-F238E27FC236}">
              <a16:creationId xmlns:a16="http://schemas.microsoft.com/office/drawing/2014/main" id="{CEC99109-84E1-473E-B1C0-35E40CEB9436}"/>
            </a:ext>
          </a:extLst>
        </xdr:cNvPr>
        <xdr:cNvSpPr>
          <a:spLocks noChangeAspect="1" noChangeArrowheads="1"/>
        </xdr:cNvSpPr>
      </xdr:nvSpPr>
      <xdr:spPr bwMode="auto">
        <a:xfrm>
          <a:off x="11894820" y="20040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0</xdr:colOff>
      <xdr:row>11</xdr:row>
      <xdr:rowOff>0</xdr:rowOff>
    </xdr:from>
    <xdr:to>
      <xdr:col>10</xdr:col>
      <xdr:colOff>304800</xdr:colOff>
      <xdr:row>11</xdr:row>
      <xdr:rowOff>304800</xdr:rowOff>
    </xdr:to>
    <xdr:sp macro="" textlink="">
      <xdr:nvSpPr>
        <xdr:cNvPr id="1027" name="--4CQzIwgSZLuM:" descr="Image result for front range christian church castle rock colorado">
          <a:extLst>
            <a:ext uri="{FF2B5EF4-FFF2-40B4-BE49-F238E27FC236}">
              <a16:creationId xmlns:a16="http://schemas.microsoft.com/office/drawing/2014/main" id="{5840284C-B1CC-47A9-9C5D-1DB0857F4E82}"/>
            </a:ext>
          </a:extLst>
        </xdr:cNvPr>
        <xdr:cNvSpPr>
          <a:spLocks noChangeAspect="1" noChangeArrowheads="1"/>
        </xdr:cNvSpPr>
      </xdr:nvSpPr>
      <xdr:spPr bwMode="auto">
        <a:xfrm>
          <a:off x="13769340" y="338328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1</xdr:colOff>
      <xdr:row>0</xdr:row>
      <xdr:rowOff>0</xdr:rowOff>
    </xdr:from>
    <xdr:to>
      <xdr:col>1</xdr:col>
      <xdr:colOff>1062791</xdr:colOff>
      <xdr:row>0</xdr:row>
      <xdr:rowOff>1062789</xdr:rowOff>
    </xdr:to>
    <xdr:sp macro="" textlink="">
      <xdr:nvSpPr>
        <xdr:cNvPr id="2" name="qMsvPP1UnrjlGM:" descr="Image result for journey church colorado">
          <a:extLst>
            <a:ext uri="{FF2B5EF4-FFF2-40B4-BE49-F238E27FC236}">
              <a16:creationId xmlns:a16="http://schemas.microsoft.com/office/drawing/2014/main" id="{1E9FAA23-AD7F-43C3-947D-9178FA8036EE}"/>
            </a:ext>
          </a:extLst>
        </xdr:cNvPr>
        <xdr:cNvSpPr>
          <a:spLocks noChangeAspect="1" noChangeArrowheads="1"/>
        </xdr:cNvSpPr>
      </xdr:nvSpPr>
      <xdr:spPr bwMode="auto">
        <a:xfrm>
          <a:off x="528054" y="0"/>
          <a:ext cx="1062790" cy="1062789"/>
        </a:xfrm>
        <a:prstGeom prst="rect">
          <a:avLst/>
        </a:prstGeom>
        <a:noFill/>
        <a:ln>
          <a:solidFill>
            <a:srgbClr val="680F15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anchor="ctr"/>
        <a:lstStyle/>
        <a:p>
          <a:pPr algn="ctr"/>
          <a:r>
            <a:rPr lang="en-US" sz="1400" b="0">
              <a:latin typeface="Proxima Nova" panose="020B0503030502060204" pitchFamily="34" charset="0"/>
            </a:rPr>
            <a:t>Your</a:t>
          </a:r>
          <a:r>
            <a:rPr lang="en-US" sz="1400" b="0" baseline="0">
              <a:latin typeface="Proxima Nova" panose="020B0503030502060204" pitchFamily="34" charset="0"/>
            </a:rPr>
            <a:t> church's logo here</a:t>
          </a:r>
          <a:endParaRPr lang="en-US" sz="1400" b="0">
            <a:latin typeface="Proxima Nova" panose="020B050303050206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1"/>
  <sheetViews>
    <sheetView tabSelected="1" zoomScale="90" zoomScaleNormal="90" workbookViewId="0">
      <selection activeCell="G40" sqref="G40"/>
    </sheetView>
  </sheetViews>
  <sheetFormatPr defaultColWidth="9.1796875" defaultRowHeight="15" x14ac:dyDescent="0.35"/>
  <cols>
    <col min="1" max="1" width="7.54296875" style="1" customWidth="1"/>
    <col min="2" max="2" width="34.54296875" style="1" customWidth="1"/>
    <col min="3" max="3" width="85.54296875" style="1" customWidth="1"/>
    <col min="4" max="4" width="9.453125" style="1" customWidth="1"/>
    <col min="5" max="5" width="11.54296875" style="1" customWidth="1"/>
    <col min="6" max="6" width="10" style="1" customWidth="1"/>
    <col min="7" max="7" width="15.453125" style="1" customWidth="1"/>
    <col min="8" max="16384" width="9.1796875" style="1"/>
  </cols>
  <sheetData>
    <row r="1" spans="1:11" ht="90" customHeight="1" x14ac:dyDescent="0.4">
      <c r="A1" s="31"/>
      <c r="B1" s="31"/>
      <c r="C1" s="31"/>
      <c r="D1" s="31"/>
      <c r="E1" s="31"/>
      <c r="H1" s="2"/>
    </row>
    <row r="2" spans="1:11" ht="16" x14ac:dyDescent="0.35">
      <c r="A2" s="3" t="s">
        <v>0</v>
      </c>
      <c r="B2" s="4" t="s">
        <v>1</v>
      </c>
      <c r="C2" s="4" t="s">
        <v>2</v>
      </c>
      <c r="D2" s="32" t="s">
        <v>3</v>
      </c>
      <c r="E2" s="5" t="s">
        <v>4</v>
      </c>
    </row>
    <row r="3" spans="1:11" ht="4.5" customHeight="1" x14ac:dyDescent="0.35">
      <c r="A3" s="6"/>
      <c r="B3" s="7"/>
      <c r="C3" s="7"/>
      <c r="D3" s="33"/>
      <c r="E3" s="8"/>
    </row>
    <row r="4" spans="1:11" ht="30" x14ac:dyDescent="0.35">
      <c r="A4" s="18">
        <v>1</v>
      </c>
      <c r="B4" s="22" t="s">
        <v>5</v>
      </c>
      <c r="C4" s="19" t="s">
        <v>6</v>
      </c>
      <c r="D4" s="20">
        <f>850*10.5</f>
        <v>8925</v>
      </c>
      <c r="E4" s="21">
        <f t="shared" ref="E4:E22" si="0">SUM(A4*D4)</f>
        <v>8925</v>
      </c>
    </row>
    <row r="5" spans="1:11" x14ac:dyDescent="0.35">
      <c r="A5" s="38">
        <v>1</v>
      </c>
      <c r="B5" s="39" t="s">
        <v>7</v>
      </c>
      <c r="C5" s="40" t="s">
        <v>8</v>
      </c>
      <c r="D5" s="41">
        <f>850*2</f>
        <v>1700</v>
      </c>
      <c r="E5" s="15">
        <f t="shared" si="0"/>
        <v>1700</v>
      </c>
      <c r="F5" s="13">
        <f>SUM(E4:E5)</f>
        <v>10625</v>
      </c>
      <c r="G5" s="36" t="s">
        <v>74</v>
      </c>
    </row>
    <row r="6" spans="1:11" ht="22.5" customHeight="1" x14ac:dyDescent="0.4">
      <c r="A6" s="42">
        <v>1</v>
      </c>
      <c r="B6" s="43" t="s">
        <v>9</v>
      </c>
      <c r="C6" s="44" t="s">
        <v>10</v>
      </c>
      <c r="D6" s="45">
        <f>D4*0.6</f>
        <v>5355</v>
      </c>
      <c r="E6" s="46">
        <f t="shared" si="0"/>
        <v>5355</v>
      </c>
      <c r="F6" s="13">
        <f>E6</f>
        <v>5355</v>
      </c>
      <c r="G6" s="36" t="s">
        <v>74</v>
      </c>
      <c r="H6" s="2"/>
    </row>
    <row r="7" spans="1:11" x14ac:dyDescent="0.35">
      <c r="A7" s="9">
        <v>1</v>
      </c>
      <c r="B7" s="23" t="s">
        <v>11</v>
      </c>
      <c r="C7" s="10" t="s">
        <v>12</v>
      </c>
      <c r="D7" s="11">
        <f>60*35</f>
        <v>2100</v>
      </c>
      <c r="E7" s="12">
        <f t="shared" si="0"/>
        <v>2100</v>
      </c>
    </row>
    <row r="8" spans="1:11" x14ac:dyDescent="0.35">
      <c r="A8" s="18">
        <v>1</v>
      </c>
      <c r="B8" s="22" t="s">
        <v>13</v>
      </c>
      <c r="C8" s="19" t="s">
        <v>14</v>
      </c>
      <c r="D8" s="20">
        <v>750</v>
      </c>
      <c r="E8" s="21">
        <f t="shared" si="0"/>
        <v>750</v>
      </c>
    </row>
    <row r="9" spans="1:11" x14ac:dyDescent="0.35">
      <c r="A9" s="9">
        <v>1</v>
      </c>
      <c r="B9" s="23" t="s">
        <v>15</v>
      </c>
      <c r="C9" s="10" t="s">
        <v>16</v>
      </c>
      <c r="D9" s="11">
        <v>1200</v>
      </c>
      <c r="E9" s="12">
        <f t="shared" si="0"/>
        <v>1200</v>
      </c>
    </row>
    <row r="10" spans="1:11" x14ac:dyDescent="0.35">
      <c r="A10" s="18">
        <v>1</v>
      </c>
      <c r="B10" s="22" t="s">
        <v>17</v>
      </c>
      <c r="C10" s="19" t="s">
        <v>18</v>
      </c>
      <c r="D10" s="20">
        <v>250</v>
      </c>
      <c r="E10" s="21">
        <f t="shared" si="0"/>
        <v>250</v>
      </c>
    </row>
    <row r="11" spans="1:11" ht="30" x14ac:dyDescent="0.35">
      <c r="A11" s="9">
        <v>1</v>
      </c>
      <c r="B11" s="23" t="s">
        <v>19</v>
      </c>
      <c r="C11" s="24" t="s">
        <v>73</v>
      </c>
      <c r="D11" s="11">
        <v>225</v>
      </c>
      <c r="E11" s="12">
        <f t="shared" si="0"/>
        <v>225</v>
      </c>
    </row>
    <row r="12" spans="1:11" ht="30" x14ac:dyDescent="0.4">
      <c r="A12" s="47">
        <v>1</v>
      </c>
      <c r="B12" s="48" t="s">
        <v>20</v>
      </c>
      <c r="C12" s="49" t="s">
        <v>21</v>
      </c>
      <c r="D12" s="50">
        <v>200</v>
      </c>
      <c r="E12" s="51">
        <f t="shared" si="0"/>
        <v>200</v>
      </c>
      <c r="K12" s="2"/>
    </row>
    <row r="13" spans="1:11" ht="30" x14ac:dyDescent="0.35">
      <c r="A13" s="9">
        <v>1</v>
      </c>
      <c r="B13" s="23" t="s">
        <v>22</v>
      </c>
      <c r="C13" s="10" t="s">
        <v>23</v>
      </c>
      <c r="D13" s="11">
        <v>600</v>
      </c>
      <c r="E13" s="12">
        <f t="shared" si="0"/>
        <v>600</v>
      </c>
    </row>
    <row r="14" spans="1:11" ht="45" x14ac:dyDescent="0.35">
      <c r="A14" s="18">
        <v>1</v>
      </c>
      <c r="B14" s="22" t="s">
        <v>24</v>
      </c>
      <c r="C14" s="19" t="s">
        <v>25</v>
      </c>
      <c r="D14" s="20">
        <f>22*25</f>
        <v>550</v>
      </c>
      <c r="E14" s="21">
        <f>SUM(A14*D14)</f>
        <v>550</v>
      </c>
    </row>
    <row r="15" spans="1:11" x14ac:dyDescent="0.35">
      <c r="A15" s="9">
        <v>1</v>
      </c>
      <c r="B15" s="23" t="s">
        <v>26</v>
      </c>
      <c r="C15" s="10" t="s">
        <v>27</v>
      </c>
      <c r="D15" s="11">
        <f>27*25</f>
        <v>675</v>
      </c>
      <c r="E15" s="12">
        <f t="shared" si="0"/>
        <v>675</v>
      </c>
      <c r="H15" s="14"/>
    </row>
    <row r="16" spans="1:11" ht="30" x14ac:dyDescent="0.35">
      <c r="A16" s="18">
        <v>1</v>
      </c>
      <c r="B16" s="22" t="s">
        <v>28</v>
      </c>
      <c r="C16" s="19" t="s">
        <v>29</v>
      </c>
      <c r="D16" s="20">
        <f>23*25</f>
        <v>575</v>
      </c>
      <c r="E16" s="21">
        <f t="shared" si="0"/>
        <v>575</v>
      </c>
    </row>
    <row r="17" spans="1:7" x14ac:dyDescent="0.35">
      <c r="A17" s="9">
        <v>1</v>
      </c>
      <c r="B17" s="23" t="s">
        <v>30</v>
      </c>
      <c r="C17" s="10" t="s">
        <v>31</v>
      </c>
      <c r="D17" s="11">
        <f>24*25</f>
        <v>600</v>
      </c>
      <c r="E17" s="12">
        <f t="shared" si="0"/>
        <v>600</v>
      </c>
    </row>
    <row r="18" spans="1:7" ht="30" x14ac:dyDescent="0.35">
      <c r="A18" s="18">
        <v>1</v>
      </c>
      <c r="B18" s="22" t="s">
        <v>32</v>
      </c>
      <c r="C18" s="19" t="s">
        <v>33</v>
      </c>
      <c r="D18" s="20">
        <f>37*25</f>
        <v>925</v>
      </c>
      <c r="E18" s="21">
        <f t="shared" si="0"/>
        <v>925</v>
      </c>
    </row>
    <row r="19" spans="1:7" x14ac:dyDescent="0.35">
      <c r="A19" s="9">
        <v>1</v>
      </c>
      <c r="B19" s="23" t="s">
        <v>34</v>
      </c>
      <c r="C19" s="10" t="s">
        <v>35</v>
      </c>
      <c r="D19" s="11">
        <f>45*30</f>
        <v>1350</v>
      </c>
      <c r="E19" s="12">
        <f t="shared" si="0"/>
        <v>1350</v>
      </c>
    </row>
    <row r="20" spans="1:7" x14ac:dyDescent="0.35">
      <c r="A20" s="18">
        <v>1</v>
      </c>
      <c r="B20" s="22" t="s">
        <v>36</v>
      </c>
      <c r="C20" s="19" t="s">
        <v>37</v>
      </c>
      <c r="D20" s="20">
        <f>48*30</f>
        <v>1440</v>
      </c>
      <c r="E20" s="21">
        <f t="shared" si="0"/>
        <v>1440</v>
      </c>
    </row>
    <row r="21" spans="1:7" ht="30" x14ac:dyDescent="0.35">
      <c r="A21" s="38">
        <v>1</v>
      </c>
      <c r="B21" s="39" t="s">
        <v>38</v>
      </c>
      <c r="C21" s="40" t="s">
        <v>39</v>
      </c>
      <c r="D21" s="41">
        <f>130*15</f>
        <v>1950</v>
      </c>
      <c r="E21" s="15">
        <f t="shared" si="0"/>
        <v>1950</v>
      </c>
      <c r="F21" s="13">
        <f>SUM(E13:E21)</f>
        <v>8665</v>
      </c>
      <c r="G21" s="36" t="s">
        <v>74</v>
      </c>
    </row>
    <row r="22" spans="1:7" ht="66" customHeight="1" x14ac:dyDescent="0.35">
      <c r="A22" s="18">
        <v>1</v>
      </c>
      <c r="B22" s="22" t="s">
        <v>40</v>
      </c>
      <c r="C22" s="19" t="s">
        <v>41</v>
      </c>
      <c r="D22" s="20">
        <v>5250</v>
      </c>
      <c r="E22" s="21">
        <f t="shared" si="0"/>
        <v>5250</v>
      </c>
    </row>
    <row r="23" spans="1:7" x14ac:dyDescent="0.35">
      <c r="A23" s="38">
        <v>1</v>
      </c>
      <c r="B23" s="39" t="s">
        <v>42</v>
      </c>
      <c r="C23" s="52" t="s">
        <v>43</v>
      </c>
      <c r="D23" s="41">
        <v>0</v>
      </c>
      <c r="E23" s="15">
        <v>0</v>
      </c>
    </row>
    <row r="24" spans="1:7" ht="38.25" customHeight="1" x14ac:dyDescent="0.35">
      <c r="A24" s="18">
        <v>1</v>
      </c>
      <c r="B24" s="22" t="s">
        <v>44</v>
      </c>
      <c r="C24" s="19" t="s">
        <v>45</v>
      </c>
      <c r="D24" s="20">
        <f>(160*15)+175</f>
        <v>2575</v>
      </c>
      <c r="E24" s="21">
        <f t="shared" ref="E24:E34" si="1">SUM(A24*D24)</f>
        <v>2575</v>
      </c>
      <c r="G24" s="11"/>
    </row>
    <row r="25" spans="1:7" x14ac:dyDescent="0.35">
      <c r="A25" s="9">
        <v>1</v>
      </c>
      <c r="B25" s="23" t="s">
        <v>46</v>
      </c>
      <c r="C25" s="10" t="s">
        <v>47</v>
      </c>
      <c r="D25" s="11">
        <v>250</v>
      </c>
      <c r="E25" s="12">
        <f t="shared" si="1"/>
        <v>250</v>
      </c>
      <c r="G25" s="11"/>
    </row>
    <row r="26" spans="1:7" x14ac:dyDescent="0.35">
      <c r="A26" s="47">
        <v>1</v>
      </c>
      <c r="B26" s="48" t="s">
        <v>48</v>
      </c>
      <c r="C26" s="49" t="s">
        <v>49</v>
      </c>
      <c r="D26" s="50">
        <v>150</v>
      </c>
      <c r="E26" s="51">
        <f t="shared" si="1"/>
        <v>150</v>
      </c>
      <c r="G26" s="11"/>
    </row>
    <row r="27" spans="1:7" x14ac:dyDescent="0.35">
      <c r="A27" s="9">
        <v>1</v>
      </c>
      <c r="B27" s="23" t="s">
        <v>50</v>
      </c>
      <c r="C27" s="10" t="s">
        <v>51</v>
      </c>
      <c r="D27" s="11">
        <f>18*15</f>
        <v>270</v>
      </c>
      <c r="E27" s="12">
        <f t="shared" si="1"/>
        <v>270</v>
      </c>
      <c r="G27" s="11"/>
    </row>
    <row r="28" spans="1:7" x14ac:dyDescent="0.35">
      <c r="A28" s="18">
        <v>2</v>
      </c>
      <c r="B28" s="22" t="s">
        <v>52</v>
      </c>
      <c r="C28" s="19" t="s">
        <v>53</v>
      </c>
      <c r="D28" s="20">
        <f>14*15</f>
        <v>210</v>
      </c>
      <c r="E28" s="21">
        <f t="shared" si="1"/>
        <v>420</v>
      </c>
      <c r="G28" s="11"/>
    </row>
    <row r="29" spans="1:7" x14ac:dyDescent="0.35">
      <c r="A29" s="9">
        <v>8</v>
      </c>
      <c r="B29" s="23" t="s">
        <v>54</v>
      </c>
      <c r="C29" s="10" t="s">
        <v>55</v>
      </c>
      <c r="D29" s="11">
        <v>140</v>
      </c>
      <c r="E29" s="12">
        <f t="shared" si="1"/>
        <v>1120</v>
      </c>
      <c r="G29" s="11"/>
    </row>
    <row r="30" spans="1:7" x14ac:dyDescent="0.35">
      <c r="A30" s="18">
        <v>6</v>
      </c>
      <c r="B30" s="22" t="s">
        <v>56</v>
      </c>
      <c r="C30" s="19" t="s">
        <v>57</v>
      </c>
      <c r="D30" s="20">
        <v>64</v>
      </c>
      <c r="E30" s="21">
        <f t="shared" si="1"/>
        <v>384</v>
      </c>
      <c r="G30" s="11"/>
    </row>
    <row r="31" spans="1:7" ht="30" x14ac:dyDescent="0.35">
      <c r="A31" s="9">
        <v>1</v>
      </c>
      <c r="B31" s="23" t="s">
        <v>58</v>
      </c>
      <c r="C31" s="10" t="s">
        <v>59</v>
      </c>
      <c r="D31" s="11">
        <v>450</v>
      </c>
      <c r="E31" s="12">
        <f t="shared" si="1"/>
        <v>450</v>
      </c>
      <c r="G31" s="11"/>
    </row>
    <row r="32" spans="1:7" ht="15.75" customHeight="1" x14ac:dyDescent="0.35">
      <c r="A32" s="18">
        <v>1</v>
      </c>
      <c r="B32" s="22" t="s">
        <v>60</v>
      </c>
      <c r="C32" s="19" t="s">
        <v>61</v>
      </c>
      <c r="D32" s="20">
        <v>400</v>
      </c>
      <c r="E32" s="21">
        <f t="shared" si="1"/>
        <v>400</v>
      </c>
      <c r="G32" s="11"/>
    </row>
    <row r="33" spans="1:7" x14ac:dyDescent="0.35">
      <c r="A33" s="9">
        <v>1</v>
      </c>
      <c r="B33" s="23" t="s">
        <v>62</v>
      </c>
      <c r="C33" s="10" t="s">
        <v>63</v>
      </c>
      <c r="D33" s="11">
        <v>200</v>
      </c>
      <c r="E33" s="12">
        <f t="shared" si="1"/>
        <v>200</v>
      </c>
      <c r="G33" s="11"/>
    </row>
    <row r="34" spans="1:7" x14ac:dyDescent="0.35">
      <c r="A34" s="18">
        <v>1</v>
      </c>
      <c r="B34" s="22" t="s">
        <v>64</v>
      </c>
      <c r="C34" s="19" t="s">
        <v>65</v>
      </c>
      <c r="D34" s="20">
        <v>80</v>
      </c>
      <c r="E34" s="21">
        <f t="shared" si="1"/>
        <v>80</v>
      </c>
      <c r="G34" s="11"/>
    </row>
    <row r="35" spans="1:7" x14ac:dyDescent="0.35">
      <c r="A35" s="53">
        <v>1</v>
      </c>
      <c r="B35" s="54" t="s">
        <v>68</v>
      </c>
      <c r="C35" s="55" t="s">
        <v>69</v>
      </c>
      <c r="D35" s="41">
        <v>200</v>
      </c>
      <c r="E35" s="15">
        <f>SUM(A35*D35)</f>
        <v>200</v>
      </c>
      <c r="F35" s="13">
        <f>SUM(E26:E35)</f>
        <v>3674</v>
      </c>
      <c r="G35" s="37" t="s">
        <v>74</v>
      </c>
    </row>
    <row r="36" spans="1:7" x14ac:dyDescent="0.35">
      <c r="A36" s="18">
        <v>3</v>
      </c>
      <c r="B36" s="22" t="s">
        <v>66</v>
      </c>
      <c r="C36" s="19" t="s">
        <v>67</v>
      </c>
      <c r="D36" s="20">
        <v>500</v>
      </c>
      <c r="E36" s="21">
        <f>SUM(A36*D36)</f>
        <v>1500</v>
      </c>
    </row>
    <row r="37" spans="1:7" ht="6" customHeight="1" x14ac:dyDescent="0.35">
      <c r="A37" s="25"/>
      <c r="B37" s="26"/>
      <c r="C37" s="26"/>
      <c r="D37" s="34"/>
      <c r="E37" s="56"/>
    </row>
    <row r="38" spans="1:7" x14ac:dyDescent="0.35">
      <c r="A38" s="25"/>
      <c r="B38" s="26"/>
      <c r="C38" s="27" t="s">
        <v>70</v>
      </c>
      <c r="D38" s="34"/>
      <c r="E38" s="12">
        <f>SUM(E4:E36)</f>
        <v>42619</v>
      </c>
      <c r="G38" s="13"/>
    </row>
    <row r="39" spans="1:7" ht="15" customHeight="1" x14ac:dyDescent="0.35">
      <c r="A39" s="25"/>
      <c r="B39" s="26"/>
      <c r="C39" s="27" t="s">
        <v>71</v>
      </c>
      <c r="D39" s="35">
        <v>0.23</v>
      </c>
      <c r="E39" s="15">
        <f>E38*D39</f>
        <v>9802.3700000000008</v>
      </c>
      <c r="G39" s="13"/>
    </row>
    <row r="40" spans="1:7" ht="16.5" customHeight="1" thickBot="1" x14ac:dyDescent="0.4">
      <c r="A40" s="28"/>
      <c r="B40" s="29"/>
      <c r="C40" s="30" t="s">
        <v>72</v>
      </c>
      <c r="D40" s="29"/>
      <c r="E40" s="16">
        <f>SUM(E38:E39)</f>
        <v>52421.37</v>
      </c>
      <c r="G40" s="13"/>
    </row>
    <row r="41" spans="1:7" ht="15.5" thickTop="1" x14ac:dyDescent="0.35">
      <c r="E41" s="17"/>
    </row>
  </sheetData>
  <printOptions horizontalCentered="1"/>
  <pageMargins left="0.28999999999999998" right="0.32" top="0.4" bottom="0.92" header="0.34" footer="0.43"/>
  <pageSetup scale="67" orientation="portrait" r:id="rId1"/>
  <headerFooter>
    <oddFooter>&amp;L&amp;G&amp;C&amp;"Proxima Nova,Italic"Prepared By: &amp;"Proxima Nova,Regular"Scott McLean&amp;R&amp;"Proxima Nova,Regular"Insert Date Here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336036A1087143AA3DE42646F2A439" ma:contentTypeVersion="17" ma:contentTypeDescription="Create a new document." ma:contentTypeScope="" ma:versionID="2795e2a5c65d4e559c57e7161a52f92a">
  <xsd:schema xmlns:xsd="http://www.w3.org/2001/XMLSchema" xmlns:xs="http://www.w3.org/2001/XMLSchema" xmlns:p="http://schemas.microsoft.com/office/2006/metadata/properties" xmlns:ns2="aa08f228-8477-4482-8ace-969fabb20d19" xmlns:ns3="a394774f-fb83-4fed-b821-e18d48848469" targetNamespace="http://schemas.microsoft.com/office/2006/metadata/properties" ma:root="true" ma:fieldsID="9d7bab733bebeacccf245ca317946889" ns2:_="" ns3:_="">
    <xsd:import namespace="aa08f228-8477-4482-8ace-969fabb20d19"/>
    <xsd:import namespace="a394774f-fb83-4fed-b821-e18d4884846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08f228-8477-4482-8ace-969fabb20d1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97f87838-f9e5-47e3-a698-afc2ffd1640a}" ma:internalName="TaxCatchAll" ma:showField="CatchAllData" ma:web="aa08f228-8477-4482-8ace-969fabb20d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94774f-fb83-4fed-b821-e18d488484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6c1dd75-6ec8-4366-a255-559425175b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94774f-fb83-4fed-b821-e18d48848469">
      <Terms xmlns="http://schemas.microsoft.com/office/infopath/2007/PartnerControls"/>
    </lcf76f155ced4ddcb4097134ff3c332f>
    <TaxCatchAll xmlns="aa08f228-8477-4482-8ace-969fabb20d1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09A677-01D2-4C2B-8DCA-55C47143B5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08f228-8477-4482-8ace-969fabb20d19"/>
    <ds:schemaRef ds:uri="a394774f-fb83-4fed-b821-e18d488484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ACD6050-9AB8-460B-B0E2-C2883FE3D2F1}">
  <ds:schemaRefs>
    <ds:schemaRef ds:uri="http://schemas.microsoft.com/office/2006/metadata/properties"/>
    <ds:schemaRef ds:uri="http://schemas.microsoft.com/office/infopath/2007/PartnerControls"/>
    <ds:schemaRef ds:uri="a394774f-fb83-4fed-b821-e18d48848469"/>
    <ds:schemaRef ds:uri="aa08f228-8477-4482-8ace-969fabb20d19"/>
  </ds:schemaRefs>
</ds:datastoreItem>
</file>

<file path=customXml/itemProps3.xml><?xml version="1.0" encoding="utf-8"?>
<ds:datastoreItem xmlns:ds="http://schemas.openxmlformats.org/officeDocument/2006/customXml" ds:itemID="{D5B529FD-5466-4F79-BB5B-C3E08727A4E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Space Program</vt:lpstr>
      <vt:lpstr>'Space Program'!Print_Area</vt:lpstr>
      <vt:lpstr>'Space Program'!Print_Titles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cp:keywords/>
  <dc:description/>
  <cp:lastModifiedBy>Scott McLean</cp:lastModifiedBy>
  <cp:revision/>
  <cp:lastPrinted>2025-02-13T21:09:25Z</cp:lastPrinted>
  <dcterms:created xsi:type="dcterms:W3CDTF">2011-05-11T22:45:19Z</dcterms:created>
  <dcterms:modified xsi:type="dcterms:W3CDTF">2025-02-13T21:18:45Z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0x010100F8336036A1087143AA3DE42646F2A439</vt:lpwstr>
  </property>
  <property fmtid="{D5CDD505-2E9C-101B-9397-08002B2CF9AE}" pid="3" name="IsMyDocuments">
    <vt:bool>true</vt:bool>
  </property>
  <property fmtid="{D5CDD505-2E9C-101B-9397-08002B2CF9AE}" pid="4" name="MediaServiceImageTags">
    <vt:lpwstr/>
  </property>
</Properties>
</file>